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282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'план'!$A$1:$F$76</definedName>
  </definedNames>
  <calcPr fullCalcOnLoad="1"/>
</workbook>
</file>

<file path=xl/sharedStrings.xml><?xml version="1.0" encoding="utf-8"?>
<sst xmlns="http://schemas.openxmlformats.org/spreadsheetml/2006/main" count="255" uniqueCount="148">
  <si>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</si>
  <si>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</si>
  <si>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</si>
  <si>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</si>
  <si>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</si>
  <si>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</si>
  <si>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</si>
  <si>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</si>
  <si>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</si>
  <si>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</si>
  <si>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</si>
  <si>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</si>
  <si>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</si>
  <si>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</si>
  <si>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</si>
  <si>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</si>
  <si>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</si>
  <si>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</si>
  <si>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</si>
  <si>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</si>
  <si>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</si>
  <si>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</si>
  <si>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</si>
  <si>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</si>
  <si>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</si>
  <si>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</si>
  <si>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</si>
  <si>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</si>
  <si>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</si>
  <si>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</si>
  <si>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</si>
  <si>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</si>
  <si>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</si>
  <si>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</si>
  <si>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</si>
  <si>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</si>
  <si>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</si>
  <si>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</si>
  <si>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</si>
  <si>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</si>
  <si>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</si>
  <si>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</si>
  <si>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</si>
  <si>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</si>
  <si>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</si>
  <si>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</si>
  <si>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</si>
  <si>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</si>
  <si>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</si>
  <si>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</si>
  <si>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</si>
  <si>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</si>
  <si>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</si>
  <si>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</si>
  <si>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</si>
  <si>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</si>
  <si>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</si>
  <si>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</si>
  <si>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</si>
  <si>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</si>
  <si>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</si>
  <si>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</si>
  <si>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</si>
  <si>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</si>
  <si>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</si>
  <si>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</si>
  <si>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</si>
  <si>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</si>
  <si>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</si>
  <si>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</si>
  <si>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</si>
  <si>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</si>
  <si>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</si>
  <si>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</si>
  <si>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</si>
  <si>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</si>
  <si>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</si>
  <si>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</si>
  <si>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</si>
  <si>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</si>
  <si>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</si>
  <si>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</si>
  <si>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</si>
  <si>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</si>
  <si>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с автовышки                   </t>
  </si>
  <si>
    <t xml:space="preserve">Очистка кровли от снега толщ. слоя до 50 см </t>
  </si>
  <si>
    <t xml:space="preserve">Очистка козырьков балконов верхнего этажа от снега толщиной слоя до 50 см  с автовышки                                                                                                                                                              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</si>
  <si>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</si>
  <si>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</si>
  <si>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</si>
  <si>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</si>
  <si>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</si>
  <si>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</si>
  <si>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</si>
  <si>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</si>
  <si>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</si>
  <si>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</si>
  <si>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</si>
  <si>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</si>
  <si>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</si>
  <si>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</si>
  <si>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</si>
  <si>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</si>
  <si>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</si>
  <si>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</si>
  <si>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</si>
  <si>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</si>
  <si>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</si>
  <si>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</si>
  <si>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</si>
  <si>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</si>
  <si>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</si>
  <si>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</si>
  <si>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</si>
  <si>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</si>
  <si>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</si>
  <si>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</si>
  <si>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</si>
  <si>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</si>
  <si>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</si>
  <si>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</si>
  <si>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</si>
  <si>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</si>
  <si>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</si>
  <si>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Ремонт рулонной кровли: смена покрытия из наплавляемых материалов в 1 слой </t>
  </si>
  <si>
    <t>Непредвиденные работы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</si>
  <si>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</si>
  <si>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</si>
  <si>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</si>
  <si>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</si>
  <si>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</si>
  <si>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</si>
  <si>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</si>
  <si>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</si>
  <si>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</si>
  <si>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>Окраска металлических урн (S=0,7м</t>
    </r>
    <r>
      <rPr>
        <sz val="11"/>
        <rFont val="Calibri"/>
        <family val="2"/>
      </rPr>
      <t>²</t>
    </r>
    <r>
      <rPr>
        <sz val="11"/>
        <rFont val="Times New Roman"/>
        <family val="1"/>
      </rPr>
      <t>)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</si>
  <si>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</si>
  <si>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</si>
  <si>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</si>
  <si>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</si>
  <si>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Победы, дом 38 </t>
    </r>
  </si>
  <si>
    <t>План   оказания   услуг  и  выполнения  работ  на  2022 год</t>
  </si>
  <si>
    <t>"24" декабря 2021 г.</t>
  </si>
  <si>
    <t>Ремонт   подъезда</t>
  </si>
  <si>
    <t xml:space="preserve">Ведущий инженер ООО "Партнер"  </t>
  </si>
  <si>
    <t>Представитель собственников жилых помещений</t>
  </si>
  <si>
    <t>1 раз в неделю</t>
  </si>
  <si>
    <t xml:space="preserve">Осмотр линий электрических сетей, арматуры и электрооборудования на лестничных клетках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</si>
</sst>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4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3" fontId="8" fillId="33" borderId="10" xfId="5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indent="5"/>
    </xf>
    <xf numFmtId="0" fontId="3" fillId="34" borderId="10" xfId="0" applyFont="1" applyFill="1" applyBorder="1" applyAlignment="1">
      <alignment horizontal="left" vertical="center" wrapText="1" indent="1"/>
    </xf>
    <xf numFmtId="164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right" vertical="center" wrapText="1" indent="2"/>
    </xf>
    <xf numFmtId="165" fontId="3" fillId="34" borderId="10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 indent="2"/>
    </xf>
    <xf numFmtId="0" fontId="3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left" vertical="center" wrapText="1" indent="3"/>
    </xf>
    <xf numFmtId="4" fontId="3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 indent="1"/>
    </xf>
    <xf numFmtId="49" fontId="3" fillId="34" borderId="0" xfId="0" applyNumberFormat="1" applyFont="1" applyFill="1" applyAlignment="1">
      <alignment horizontal="center" vertical="center"/>
    </xf>
    <xf numFmtId="165" fontId="3" fillId="34" borderId="12" xfId="0" applyNumberFormat="1" applyFont="1" applyFill="1" applyBorder="1" applyAlignment="1">
      <alignment horizontal="right" vertical="center" indent="2"/>
    </xf>
    <xf numFmtId="0" fontId="3" fillId="3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30" sqref="F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79" t="s">
        <v>60</v>
      </c>
      <c r="B1" s="79"/>
      <c r="C1" s="79"/>
      <c r="D1" s="79"/>
      <c r="E1" s="79"/>
    </row>
    <row r="2" spans="1:5" ht="7.5" customHeight="1">
      <c r="A2" s="1"/>
      <c r="B2" s="1"/>
      <c r="C2" s="1"/>
      <c r="D2" s="1"/>
      <c r="E2" s="1"/>
    </row>
    <row r="3" spans="1:5" ht="14.25">
      <c r="A3" s="80" t="s">
        <v>61</v>
      </c>
      <c r="B3" s="80"/>
      <c r="C3" s="80"/>
      <c r="D3" s="80"/>
      <c r="E3" s="80"/>
    </row>
    <row r="4" spans="1:5" ht="14.25">
      <c r="A4" s="81" t="s">
        <v>0</v>
      </c>
      <c r="B4" s="81"/>
      <c r="C4" s="81"/>
      <c r="D4" s="81"/>
      <c r="E4" s="81"/>
    </row>
    <row r="5" spans="1:5" ht="14.25">
      <c r="A5" s="2" t="s">
        <v>1</v>
      </c>
      <c r="B5" s="2" t="s">
        <v>2</v>
      </c>
      <c r="C5" s="2" t="s">
        <v>3</v>
      </c>
      <c r="D5" s="82" t="s">
        <v>4</v>
      </c>
      <c r="E5" s="83"/>
    </row>
    <row r="6" spans="1:5" ht="15">
      <c r="A6" s="3" t="s">
        <v>5</v>
      </c>
      <c r="B6" s="4" t="s">
        <v>6</v>
      </c>
      <c r="C6" s="5" t="s">
        <v>7</v>
      </c>
      <c r="D6" s="75">
        <v>43466</v>
      </c>
      <c r="E6" s="76"/>
    </row>
    <row r="7" spans="1:5" ht="15">
      <c r="A7" s="3" t="s">
        <v>8</v>
      </c>
      <c r="B7" s="4" t="s">
        <v>9</v>
      </c>
      <c r="C7" s="5" t="s">
        <v>7</v>
      </c>
      <c r="D7" s="71" t="s">
        <v>58</v>
      </c>
      <c r="E7" s="72"/>
    </row>
    <row r="8" spans="1:5" ht="15">
      <c r="A8" s="8" t="s">
        <v>10</v>
      </c>
      <c r="B8" s="7" t="s">
        <v>11</v>
      </c>
      <c r="C8" s="9" t="s">
        <v>12</v>
      </c>
      <c r="D8" s="77">
        <f>7537.4*12*4.07</f>
        <v>368126.616</v>
      </c>
      <c r="E8" s="78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7537.4*12*1.55</f>
        <v>140195.63999999998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7537.4*12*0.12</f>
        <v>10853.855999999998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7537.4*12*1.1</f>
        <v>99493.68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7537.4*12*0.73</f>
        <v>66027.624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7537.4*12*0.57</f>
        <v>51555.81599999999</v>
      </c>
    </row>
    <row r="15" spans="1:5" ht="15">
      <c r="A15" s="3" t="s">
        <v>13</v>
      </c>
      <c r="B15" s="4" t="s">
        <v>6</v>
      </c>
      <c r="C15" s="5" t="s">
        <v>7</v>
      </c>
      <c r="D15" s="75">
        <v>43466</v>
      </c>
      <c r="E15" s="76"/>
    </row>
    <row r="16" spans="1:5" ht="45" customHeight="1">
      <c r="A16" s="3" t="s">
        <v>14</v>
      </c>
      <c r="B16" s="4" t="s">
        <v>9</v>
      </c>
      <c r="C16" s="5" t="s">
        <v>7</v>
      </c>
      <c r="D16" s="71" t="s">
        <v>57</v>
      </c>
      <c r="E16" s="72"/>
    </row>
    <row r="17" spans="1:5" ht="15">
      <c r="A17" s="8" t="s">
        <v>15</v>
      </c>
      <c r="B17" s="7" t="s">
        <v>11</v>
      </c>
      <c r="C17" s="9" t="s">
        <v>12</v>
      </c>
      <c r="D17" s="73">
        <f>SUM(E19:E24)</f>
        <v>378075.984</v>
      </c>
      <c r="E17" s="7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7537.4*12*0.9</f>
        <v>81403.92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7537.4*12*1.79</f>
        <v>161903.35199999998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7537.4*12*0.44</f>
        <v>39797.471999999994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7537.4*12*0.09</f>
        <v>8140.391999999999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7537.4*12*0.9</f>
        <v>81403.92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7537.4*12*0.06</f>
        <v>5426.927999999999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435058.728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7537.4*12*0.62</f>
        <v>56078.255999999994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7537.4*12*4.19</f>
        <v>378980.472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1181261.328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Normal="80" zoomScaleSheetLayoutView="80" zoomScalePageLayoutView="0" workbookViewId="0" topLeftCell="A47">
      <selection activeCell="F57" sqref="F57:F67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6.875" style="18" customWidth="1"/>
    <col min="7" max="7" width="12.625" style="18" customWidth="1"/>
    <col min="8" max="8" width="26.125" style="18" customWidth="1"/>
    <col min="9" max="16384" width="8.875" style="18" customWidth="1"/>
  </cols>
  <sheetData>
    <row r="1" spans="1:6" s="26" customFormat="1" ht="18.75">
      <c r="A1" s="84" t="s">
        <v>141</v>
      </c>
      <c r="B1" s="84"/>
      <c r="C1" s="84"/>
      <c r="D1" s="84"/>
      <c r="E1" s="84"/>
      <c r="F1" s="84"/>
    </row>
    <row r="2" spans="1:6" s="26" customFormat="1" ht="15">
      <c r="A2" s="85" t="s">
        <v>133</v>
      </c>
      <c r="B2" s="85"/>
      <c r="C2" s="85"/>
      <c r="D2" s="85"/>
      <c r="E2" s="85"/>
      <c r="F2" s="85"/>
    </row>
    <row r="3" spans="1:6" s="26" customFormat="1" ht="19.5">
      <c r="A3" s="85" t="s">
        <v>140</v>
      </c>
      <c r="B3" s="85"/>
      <c r="C3" s="85"/>
      <c r="D3" s="85"/>
      <c r="E3" s="85"/>
      <c r="F3" s="85"/>
    </row>
    <row r="4" s="26" customFormat="1" ht="9.75" customHeight="1">
      <c r="A4" s="28"/>
    </row>
    <row r="5" spans="1:6" s="26" customFormat="1" ht="15">
      <c r="A5" s="29" t="s">
        <v>134</v>
      </c>
      <c r="D5" s="86" t="s">
        <v>142</v>
      </c>
      <c r="E5" s="86"/>
      <c r="F5" s="86"/>
    </row>
    <row r="6" ht="15">
      <c r="A6" s="19"/>
    </row>
    <row r="7" spans="1:6" ht="123.75" customHeight="1">
      <c r="A7" s="25" t="s">
        <v>62</v>
      </c>
      <c r="B7" s="25" t="s">
        <v>63</v>
      </c>
      <c r="C7" s="25" t="s">
        <v>64</v>
      </c>
      <c r="D7" s="25" t="s">
        <v>65</v>
      </c>
      <c r="E7" s="25" t="s">
        <v>66</v>
      </c>
      <c r="F7" s="25" t="s">
        <v>67</v>
      </c>
    </row>
    <row r="8" spans="1:6" s="21" customFormat="1" ht="32.25" customHeight="1">
      <c r="A8" s="20" t="s">
        <v>105</v>
      </c>
      <c r="B8" s="30">
        <v>7536.5</v>
      </c>
      <c r="C8" s="31">
        <v>12</v>
      </c>
      <c r="D8" s="32" t="s">
        <v>68</v>
      </c>
      <c r="E8" s="33">
        <f>E9+E10+E23+E26+E47</f>
        <v>13.519418054357681</v>
      </c>
      <c r="F8" s="34">
        <f>F9+F10+F23+F26+F47</f>
        <v>1222669.1300000001</v>
      </c>
    </row>
    <row r="9" spans="1:6" s="51" customFormat="1" ht="19.5" customHeight="1" outlineLevel="1">
      <c r="A9" s="45" t="s">
        <v>106</v>
      </c>
      <c r="B9" s="46">
        <f>B8</f>
        <v>7536.5</v>
      </c>
      <c r="C9" s="47">
        <v>12</v>
      </c>
      <c r="D9" s="48" t="s">
        <v>7</v>
      </c>
      <c r="E9" s="49">
        <v>1.81</v>
      </c>
      <c r="F9" s="50">
        <f>ROUND(B9*C9*E9,2)</f>
        <v>163692.78</v>
      </c>
    </row>
    <row r="10" spans="1:6" s="51" customFormat="1" ht="46.5" customHeight="1" outlineLevel="1">
      <c r="A10" s="45" t="s">
        <v>107</v>
      </c>
      <c r="B10" s="46">
        <f>B8</f>
        <v>7536.5</v>
      </c>
      <c r="C10" s="47" t="s">
        <v>7</v>
      </c>
      <c r="D10" s="48" t="s">
        <v>7</v>
      </c>
      <c r="E10" s="49">
        <f>F10/B10/12</f>
        <v>5.45356796921648</v>
      </c>
      <c r="F10" s="50">
        <f>SUM(F11:F22)</f>
        <v>493209.78</v>
      </c>
    </row>
    <row r="11" spans="1:6" s="51" customFormat="1" ht="19.5" customHeight="1" outlineLevel="2">
      <c r="A11" s="52" t="s">
        <v>108</v>
      </c>
      <c r="B11" s="46">
        <v>5551</v>
      </c>
      <c r="C11" s="47">
        <v>52</v>
      </c>
      <c r="D11" s="48" t="s">
        <v>68</v>
      </c>
      <c r="E11" s="49">
        <v>0.37</v>
      </c>
      <c r="F11" s="50">
        <f>ROUND(B11*C11*E11,2)</f>
        <v>106801.24</v>
      </c>
    </row>
    <row r="12" spans="1:15" s="51" customFormat="1" ht="18" customHeight="1" outlineLevel="2">
      <c r="A12" s="52" t="s">
        <v>71</v>
      </c>
      <c r="B12" s="46">
        <v>4899</v>
      </c>
      <c r="C12" s="47">
        <v>20</v>
      </c>
      <c r="D12" s="48" t="s">
        <v>68</v>
      </c>
      <c r="E12" s="49">
        <v>0.36</v>
      </c>
      <c r="F12" s="50">
        <f aca="true" t="shared" si="0" ref="F12:F22">ROUND(B12*C12*E12,2)</f>
        <v>35272.8</v>
      </c>
      <c r="H12" s="52"/>
      <c r="I12" s="46">
        <v>2</v>
      </c>
      <c r="J12" s="47">
        <v>52</v>
      </c>
      <c r="K12" s="48"/>
      <c r="L12" s="49">
        <v>23.03</v>
      </c>
      <c r="M12" s="50">
        <f>I12*J12*L12</f>
        <v>2395.12</v>
      </c>
      <c r="O12" s="51" t="s">
        <v>146</v>
      </c>
    </row>
    <row r="13" spans="1:6" s="51" customFormat="1" ht="19.5" customHeight="1" hidden="1" outlineLevel="2">
      <c r="A13" s="52"/>
      <c r="B13" s="46"/>
      <c r="C13" s="47"/>
      <c r="D13" s="48"/>
      <c r="E13" s="49"/>
      <c r="F13" s="50">
        <f t="shared" si="0"/>
        <v>0</v>
      </c>
    </row>
    <row r="14" spans="1:6" s="51" customFormat="1" ht="19.5" customHeight="1" outlineLevel="2">
      <c r="A14" s="52" t="s">
        <v>72</v>
      </c>
      <c r="B14" s="46">
        <v>2</v>
      </c>
      <c r="C14" s="47">
        <v>52</v>
      </c>
      <c r="D14" s="48" t="s">
        <v>69</v>
      </c>
      <c r="E14" s="49">
        <v>23.03</v>
      </c>
      <c r="F14" s="50">
        <f t="shared" si="0"/>
        <v>2395.12</v>
      </c>
    </row>
    <row r="15" spans="1:6" s="51" customFormat="1" ht="18" customHeight="1" outlineLevel="2">
      <c r="A15" s="52" t="s">
        <v>73</v>
      </c>
      <c r="B15" s="46">
        <v>4899</v>
      </c>
      <c r="C15" s="47">
        <v>3</v>
      </c>
      <c r="D15" s="48" t="s">
        <v>68</v>
      </c>
      <c r="E15" s="49">
        <v>3.58</v>
      </c>
      <c r="F15" s="50">
        <f t="shared" si="0"/>
        <v>52615.26</v>
      </c>
    </row>
    <row r="16" spans="1:6" s="51" customFormat="1" ht="31.5" customHeight="1" outlineLevel="2">
      <c r="A16" s="52" t="s">
        <v>74</v>
      </c>
      <c r="B16" s="46">
        <v>3.5</v>
      </c>
      <c r="C16" s="47">
        <v>72</v>
      </c>
      <c r="D16" s="48" t="s">
        <v>68</v>
      </c>
      <c r="E16" s="49">
        <v>6.98</v>
      </c>
      <c r="F16" s="50">
        <f t="shared" si="0"/>
        <v>1758.96</v>
      </c>
    </row>
    <row r="17" spans="1:6" s="51" customFormat="1" ht="20.25" customHeight="1" outlineLevel="2">
      <c r="A17" s="52" t="s">
        <v>75</v>
      </c>
      <c r="B17" s="46">
        <v>7.2</v>
      </c>
      <c r="C17" s="47">
        <v>72</v>
      </c>
      <c r="D17" s="48" t="s">
        <v>68</v>
      </c>
      <c r="E17" s="49">
        <v>0.65</v>
      </c>
      <c r="F17" s="50">
        <f t="shared" si="0"/>
        <v>336.96</v>
      </c>
    </row>
    <row r="18" spans="1:6" s="51" customFormat="1" ht="17.25" customHeight="1" outlineLevel="2">
      <c r="A18" s="52" t="s">
        <v>76</v>
      </c>
      <c r="B18" s="50">
        <f>B11*0.55</f>
        <v>3053.05</v>
      </c>
      <c r="C18" s="47">
        <v>52</v>
      </c>
      <c r="D18" s="48" t="s">
        <v>68</v>
      </c>
      <c r="E18" s="49">
        <v>1.45</v>
      </c>
      <c r="F18" s="50">
        <f t="shared" si="0"/>
        <v>230199.97</v>
      </c>
    </row>
    <row r="19" spans="1:6" s="51" customFormat="1" ht="27.75" customHeight="1" outlineLevel="2">
      <c r="A19" s="52" t="s">
        <v>77</v>
      </c>
      <c r="B19" s="46">
        <v>3.5</v>
      </c>
      <c r="C19" s="47">
        <v>72</v>
      </c>
      <c r="D19" s="48" t="s">
        <v>68</v>
      </c>
      <c r="E19" s="49">
        <v>17.4</v>
      </c>
      <c r="F19" s="50">
        <f t="shared" si="0"/>
        <v>4384.8</v>
      </c>
    </row>
    <row r="20" spans="1:6" s="51" customFormat="1" ht="32.25" customHeight="1" outlineLevel="2">
      <c r="A20" s="52" t="s">
        <v>78</v>
      </c>
      <c r="B20" s="50">
        <f>B11*0.06</f>
        <v>333.06</v>
      </c>
      <c r="C20" s="47">
        <v>3</v>
      </c>
      <c r="D20" s="48" t="s">
        <v>68</v>
      </c>
      <c r="E20" s="49">
        <v>20.39</v>
      </c>
      <c r="F20" s="50">
        <f t="shared" si="0"/>
        <v>20373.28</v>
      </c>
    </row>
    <row r="21" spans="1:6" s="51" customFormat="1" ht="29.25" customHeight="1" outlineLevel="2">
      <c r="A21" s="52" t="s">
        <v>79</v>
      </c>
      <c r="B21" s="46">
        <v>7.2</v>
      </c>
      <c r="C21" s="47">
        <v>72</v>
      </c>
      <c r="D21" s="48" t="s">
        <v>68</v>
      </c>
      <c r="E21" s="49">
        <v>3.99</v>
      </c>
      <c r="F21" s="50">
        <f t="shared" si="0"/>
        <v>2068.42</v>
      </c>
    </row>
    <row r="22" spans="1:8" s="51" customFormat="1" ht="31.5" customHeight="1" outlineLevel="2">
      <c r="A22" s="52" t="s">
        <v>80</v>
      </c>
      <c r="B22" s="50">
        <f>B11*0.15</f>
        <v>832.65</v>
      </c>
      <c r="C22" s="47">
        <v>22</v>
      </c>
      <c r="D22" s="48" t="s">
        <v>68</v>
      </c>
      <c r="E22" s="49">
        <v>2.02</v>
      </c>
      <c r="F22" s="50">
        <f t="shared" si="0"/>
        <v>37002.97</v>
      </c>
      <c r="H22" s="51">
        <f>B22*20*E22</f>
        <v>33639.06</v>
      </c>
    </row>
    <row r="23" spans="1:6" s="51" customFormat="1" ht="31.5" customHeight="1" outlineLevel="1">
      <c r="A23" s="45" t="s">
        <v>109</v>
      </c>
      <c r="B23" s="46">
        <f>B8</f>
        <v>7536.5</v>
      </c>
      <c r="C23" s="47" t="s">
        <v>7</v>
      </c>
      <c r="D23" s="48" t="s">
        <v>7</v>
      </c>
      <c r="E23" s="49">
        <f>F23/B23/12</f>
        <v>0.16633008248745</v>
      </c>
      <c r="F23" s="50">
        <f>SUM(F24:F25)</f>
        <v>15042.560000000001</v>
      </c>
    </row>
    <row r="24" spans="1:6" s="51" customFormat="1" ht="20.25" customHeight="1" outlineLevel="1">
      <c r="A24" s="52" t="s">
        <v>99</v>
      </c>
      <c r="B24" s="46">
        <v>1808</v>
      </c>
      <c r="C24" s="47">
        <v>12</v>
      </c>
      <c r="D24" s="48" t="s">
        <v>7</v>
      </c>
      <c r="E24" s="49">
        <v>0.26</v>
      </c>
      <c r="F24" s="50">
        <f>ROUND(B24*C24*E24,2)</f>
        <v>5640.96</v>
      </c>
    </row>
    <row r="25" spans="1:6" s="51" customFormat="1" ht="23.25" customHeight="1" outlineLevel="1">
      <c r="A25" s="52" t="s">
        <v>100</v>
      </c>
      <c r="B25" s="46">
        <v>1808</v>
      </c>
      <c r="C25" s="47">
        <v>1</v>
      </c>
      <c r="D25" s="48" t="s">
        <v>7</v>
      </c>
      <c r="E25" s="49">
        <v>5.2</v>
      </c>
      <c r="F25" s="50">
        <f>ROUND(B25*C25*E25,2)</f>
        <v>9401.6</v>
      </c>
    </row>
    <row r="26" spans="1:7" s="51" customFormat="1" ht="36" customHeight="1" outlineLevel="1">
      <c r="A26" s="45" t="s">
        <v>110</v>
      </c>
      <c r="B26" s="46">
        <f>B8</f>
        <v>7536.5</v>
      </c>
      <c r="C26" s="47">
        <v>12</v>
      </c>
      <c r="D26" s="48" t="s">
        <v>68</v>
      </c>
      <c r="E26" s="49">
        <f>F26/B26/C26</f>
        <v>6.029520002653752</v>
      </c>
      <c r="F26" s="50">
        <f>SUM(F27:F46)</f>
        <v>545297.73</v>
      </c>
      <c r="G26" s="51">
        <v>545297.73</v>
      </c>
    </row>
    <row r="27" spans="1:6" s="57" customFormat="1" ht="19.5" customHeight="1" outlineLevel="1">
      <c r="A27" s="58" t="s">
        <v>81</v>
      </c>
      <c r="B27" s="53">
        <v>1926</v>
      </c>
      <c r="C27" s="46">
        <v>2</v>
      </c>
      <c r="D27" s="55" t="s">
        <v>68</v>
      </c>
      <c r="E27" s="50">
        <v>3.44</v>
      </c>
      <c r="F27" s="50">
        <f>ROUND(B27*E27*C27,2)</f>
        <v>13250.88</v>
      </c>
    </row>
    <row r="28" spans="1:6" s="57" customFormat="1" ht="19.5" customHeight="1" outlineLevel="1">
      <c r="A28" s="52" t="s">
        <v>82</v>
      </c>
      <c r="B28" s="53">
        <v>1714.6</v>
      </c>
      <c r="C28" s="46">
        <v>2</v>
      </c>
      <c r="D28" s="55" t="s">
        <v>68</v>
      </c>
      <c r="E28" s="50">
        <f>E27</f>
        <v>3.44</v>
      </c>
      <c r="F28" s="50">
        <f aca="true" t="shared" si="1" ref="F28:F45">ROUND(B28*E28*C28,2)</f>
        <v>11796.45</v>
      </c>
    </row>
    <row r="29" spans="1:6" s="57" customFormat="1" ht="19.5" customHeight="1" outlineLevel="1">
      <c r="A29" s="52" t="s">
        <v>83</v>
      </c>
      <c r="B29" s="53">
        <v>1011.7</v>
      </c>
      <c r="C29" s="46">
        <v>2</v>
      </c>
      <c r="D29" s="55" t="s">
        <v>68</v>
      </c>
      <c r="E29" s="50">
        <f>E27</f>
        <v>3.44</v>
      </c>
      <c r="F29" s="50">
        <f t="shared" si="1"/>
        <v>6960.5</v>
      </c>
    </row>
    <row r="30" spans="1:6" s="57" customFormat="1" ht="19.5" customHeight="1" outlineLevel="1">
      <c r="A30" s="52" t="s">
        <v>84</v>
      </c>
      <c r="B30" s="53">
        <v>39.8</v>
      </c>
      <c r="C30" s="46">
        <v>2</v>
      </c>
      <c r="D30" s="55" t="s">
        <v>68</v>
      </c>
      <c r="E30" s="50">
        <v>22.91</v>
      </c>
      <c r="F30" s="50">
        <f t="shared" si="1"/>
        <v>1823.64</v>
      </c>
    </row>
    <row r="31" spans="1:6" s="57" customFormat="1" ht="19.5" customHeight="1" outlineLevel="1">
      <c r="A31" s="52" t="s">
        <v>85</v>
      </c>
      <c r="B31" s="53">
        <v>642</v>
      </c>
      <c r="C31" s="46">
        <v>1</v>
      </c>
      <c r="D31" s="55" t="s">
        <v>68</v>
      </c>
      <c r="E31" s="50">
        <v>42.7</v>
      </c>
      <c r="F31" s="50">
        <f t="shared" si="1"/>
        <v>27413.4</v>
      </c>
    </row>
    <row r="32" spans="1:6" s="57" customFormat="1" ht="30" outlineLevel="1">
      <c r="A32" s="58" t="s">
        <v>86</v>
      </c>
      <c r="B32" s="53">
        <v>135.7</v>
      </c>
      <c r="C32" s="46">
        <v>1</v>
      </c>
      <c r="D32" s="55" t="s">
        <v>68</v>
      </c>
      <c r="E32" s="50">
        <v>290.42</v>
      </c>
      <c r="F32" s="50">
        <f t="shared" si="1"/>
        <v>39409.99</v>
      </c>
    </row>
    <row r="33" spans="1:6" s="57" customFormat="1" ht="30" outlineLevel="1">
      <c r="A33" s="52" t="s">
        <v>87</v>
      </c>
      <c r="B33" s="53">
        <v>39.8</v>
      </c>
      <c r="C33" s="46">
        <v>2</v>
      </c>
      <c r="D33" s="55" t="s">
        <v>68</v>
      </c>
      <c r="E33" s="50">
        <f>E32</f>
        <v>290.42</v>
      </c>
      <c r="F33" s="50">
        <f t="shared" si="1"/>
        <v>23117.43</v>
      </c>
    </row>
    <row r="34" spans="1:6" s="57" customFormat="1" ht="19.5" customHeight="1" outlineLevel="1">
      <c r="A34" s="52" t="s">
        <v>88</v>
      </c>
      <c r="B34" s="53">
        <v>10</v>
      </c>
      <c r="C34" s="46">
        <v>5</v>
      </c>
      <c r="D34" s="55" t="s">
        <v>98</v>
      </c>
      <c r="E34" s="50">
        <v>94.18</v>
      </c>
      <c r="F34" s="50">
        <f t="shared" si="1"/>
        <v>4709</v>
      </c>
    </row>
    <row r="35" spans="1:6" s="57" customFormat="1" ht="19.5" customHeight="1" outlineLevel="1">
      <c r="A35" s="52" t="s">
        <v>89</v>
      </c>
      <c r="B35" s="53">
        <v>10</v>
      </c>
      <c r="C35" s="46">
        <v>1</v>
      </c>
      <c r="D35" s="55" t="s">
        <v>97</v>
      </c>
      <c r="E35" s="50">
        <v>244.6</v>
      </c>
      <c r="F35" s="50">
        <f t="shared" si="1"/>
        <v>2446</v>
      </c>
    </row>
    <row r="36" spans="1:6" s="57" customFormat="1" ht="19.5" customHeight="1" outlineLevel="1">
      <c r="A36" s="58" t="s">
        <v>90</v>
      </c>
      <c r="B36" s="53">
        <v>10</v>
      </c>
      <c r="C36" s="46">
        <v>1</v>
      </c>
      <c r="D36" s="55" t="s">
        <v>97</v>
      </c>
      <c r="E36" s="50">
        <v>58.76</v>
      </c>
      <c r="F36" s="50">
        <f t="shared" si="1"/>
        <v>587.6</v>
      </c>
    </row>
    <row r="37" spans="1:6" s="57" customFormat="1" ht="19.5" customHeight="1" outlineLevel="1">
      <c r="A37" s="52" t="s">
        <v>91</v>
      </c>
      <c r="B37" s="53">
        <v>4.3</v>
      </c>
      <c r="C37" s="46">
        <v>1</v>
      </c>
      <c r="D37" s="55" t="s">
        <v>68</v>
      </c>
      <c r="E37" s="50">
        <v>832.72</v>
      </c>
      <c r="F37" s="50">
        <f t="shared" si="1"/>
        <v>3580.7</v>
      </c>
    </row>
    <row r="38" spans="1:6" s="57" customFormat="1" ht="19.5" customHeight="1" outlineLevel="1">
      <c r="A38" s="52" t="s">
        <v>92</v>
      </c>
      <c r="B38" s="53">
        <v>4.3</v>
      </c>
      <c r="C38" s="46">
        <v>1</v>
      </c>
      <c r="D38" s="55" t="s">
        <v>68</v>
      </c>
      <c r="E38" s="50">
        <v>113.78</v>
      </c>
      <c r="F38" s="50">
        <f t="shared" si="1"/>
        <v>489.25</v>
      </c>
    </row>
    <row r="39" spans="1:6" s="57" customFormat="1" ht="30" outlineLevel="1">
      <c r="A39" s="52" t="s">
        <v>93</v>
      </c>
      <c r="B39" s="53">
        <v>924.6</v>
      </c>
      <c r="C39" s="46">
        <v>104</v>
      </c>
      <c r="D39" s="55" t="s">
        <v>68</v>
      </c>
      <c r="E39" s="50">
        <v>1.35</v>
      </c>
      <c r="F39" s="50">
        <f t="shared" si="1"/>
        <v>129813.84</v>
      </c>
    </row>
    <row r="40" spans="1:6" s="57" customFormat="1" ht="19.5" customHeight="1" outlineLevel="1">
      <c r="A40" s="52" t="s">
        <v>94</v>
      </c>
      <c r="B40" s="53">
        <v>5576.900000000001</v>
      </c>
      <c r="C40" s="46">
        <v>2</v>
      </c>
      <c r="D40" s="55" t="s">
        <v>68</v>
      </c>
      <c r="E40" s="50">
        <f>E39</f>
        <v>1.35</v>
      </c>
      <c r="F40" s="50">
        <f t="shared" si="1"/>
        <v>15057.63</v>
      </c>
    </row>
    <row r="41" spans="1:6" s="57" customFormat="1" ht="19.5" customHeight="1" outlineLevel="1">
      <c r="A41" s="52" t="s">
        <v>95</v>
      </c>
      <c r="B41" s="53">
        <v>7</v>
      </c>
      <c r="C41" s="46">
        <v>1</v>
      </c>
      <c r="D41" s="55" t="s">
        <v>97</v>
      </c>
      <c r="E41" s="50">
        <v>229.01</v>
      </c>
      <c r="F41" s="50">
        <f t="shared" si="1"/>
        <v>1603.07</v>
      </c>
    </row>
    <row r="42" spans="1:6" s="57" customFormat="1" ht="19.5" customHeight="1" outlineLevel="1">
      <c r="A42" s="52" t="s">
        <v>135</v>
      </c>
      <c r="B42" s="53">
        <v>3.5</v>
      </c>
      <c r="C42" s="54">
        <v>1</v>
      </c>
      <c r="D42" s="66" t="s">
        <v>68</v>
      </c>
      <c r="E42" s="48">
        <v>235.65</v>
      </c>
      <c r="F42" s="50">
        <f t="shared" si="1"/>
        <v>824.78</v>
      </c>
    </row>
    <row r="43" spans="1:6" s="57" customFormat="1" ht="19.5" customHeight="1" outlineLevel="1">
      <c r="A43" s="52" t="s">
        <v>96</v>
      </c>
      <c r="B43" s="53">
        <v>240</v>
      </c>
      <c r="C43" s="46">
        <v>1</v>
      </c>
      <c r="D43" s="55" t="s">
        <v>98</v>
      </c>
      <c r="E43" s="50">
        <v>10.57</v>
      </c>
      <c r="F43" s="50">
        <f t="shared" si="1"/>
        <v>2536.8</v>
      </c>
    </row>
    <row r="44" spans="1:7" s="57" customFormat="1" ht="30" outlineLevel="1">
      <c r="A44" s="52" t="s">
        <v>124</v>
      </c>
      <c r="B44" s="53">
        <v>10</v>
      </c>
      <c r="C44" s="54">
        <v>1</v>
      </c>
      <c r="D44" s="55" t="s">
        <v>68</v>
      </c>
      <c r="E44" s="56">
        <v>998.93</v>
      </c>
      <c r="F44" s="67">
        <f t="shared" si="1"/>
        <v>9989.3</v>
      </c>
      <c r="G44" s="68"/>
    </row>
    <row r="45" spans="1:7" s="57" customFormat="1" ht="19.5" customHeight="1" outlineLevel="1">
      <c r="A45" s="52" t="s">
        <v>143</v>
      </c>
      <c r="B45" s="69">
        <v>2</v>
      </c>
      <c r="C45" s="54">
        <v>1</v>
      </c>
      <c r="D45" s="70" t="s">
        <v>97</v>
      </c>
      <c r="E45" s="49">
        <v>116000</v>
      </c>
      <c r="F45" s="67">
        <f t="shared" si="1"/>
        <v>232000</v>
      </c>
      <c r="G45" s="68"/>
    </row>
    <row r="46" spans="1:7" s="57" customFormat="1" ht="19.5" customHeight="1" outlineLevel="1">
      <c r="A46" s="52" t="s">
        <v>125</v>
      </c>
      <c r="B46" s="69"/>
      <c r="C46" s="54" t="s">
        <v>138</v>
      </c>
      <c r="D46" s="70" t="s">
        <v>138</v>
      </c>
      <c r="E46" s="56"/>
      <c r="F46" s="67">
        <f>G26-SUM(F27:F45)</f>
        <v>17887.469999999972</v>
      </c>
      <c r="G46" s="68"/>
    </row>
    <row r="47" spans="1:6" s="22" customFormat="1" ht="31.5" customHeight="1" outlineLevel="1">
      <c r="A47" s="35" t="s">
        <v>101</v>
      </c>
      <c r="B47" s="36">
        <f>B8</f>
        <v>7536.5</v>
      </c>
      <c r="C47" s="37">
        <v>12</v>
      </c>
      <c r="D47" s="38" t="s">
        <v>24</v>
      </c>
      <c r="E47" s="39">
        <v>0.06</v>
      </c>
      <c r="F47" s="40">
        <f>ROUND(B47*C47*E47,2)</f>
        <v>5426.28</v>
      </c>
    </row>
    <row r="48" spans="1:6" s="21" customFormat="1" ht="48" customHeight="1">
      <c r="A48" s="20" t="s">
        <v>102</v>
      </c>
      <c r="B48" s="30">
        <f>B8</f>
        <v>7536.5</v>
      </c>
      <c r="C48" s="31">
        <v>12</v>
      </c>
      <c r="D48" s="32" t="s">
        <v>68</v>
      </c>
      <c r="E48" s="33">
        <f>SUM(E49,E56)</f>
        <v>5.1499999999999995</v>
      </c>
      <c r="F48" s="34">
        <f>SUM(F49,F56)</f>
        <v>465755.7</v>
      </c>
    </row>
    <row r="49" spans="1:7" s="51" customFormat="1" ht="30.75" customHeight="1">
      <c r="A49" s="45" t="s">
        <v>103</v>
      </c>
      <c r="B49" s="46">
        <f>B48</f>
        <v>7536.5</v>
      </c>
      <c r="C49" s="47">
        <v>12</v>
      </c>
      <c r="D49" s="48" t="s">
        <v>68</v>
      </c>
      <c r="E49" s="49">
        <f>F49/B49/C49</f>
        <v>0.6699999999999999</v>
      </c>
      <c r="F49" s="50">
        <f>SUM(F50:F55)</f>
        <v>60593.46</v>
      </c>
      <c r="G49" s="51">
        <v>60593.46</v>
      </c>
    </row>
    <row r="50" spans="1:6" s="57" customFormat="1" ht="30.75" customHeight="1">
      <c r="A50" s="52" t="s">
        <v>147</v>
      </c>
      <c r="B50" s="53">
        <v>56</v>
      </c>
      <c r="C50" s="54">
        <v>12</v>
      </c>
      <c r="D50" s="55" t="s">
        <v>97</v>
      </c>
      <c r="E50" s="56">
        <v>34.58</v>
      </c>
      <c r="F50" s="56">
        <f>ROUND(B50*C50*E50,2)</f>
        <v>23237.76</v>
      </c>
    </row>
    <row r="51" spans="1:6" s="57" customFormat="1" ht="15">
      <c r="A51" s="52" t="s">
        <v>126</v>
      </c>
      <c r="B51" s="53">
        <v>2</v>
      </c>
      <c r="C51" s="54">
        <v>12</v>
      </c>
      <c r="D51" s="55" t="s">
        <v>97</v>
      </c>
      <c r="E51" s="56">
        <v>192.59</v>
      </c>
      <c r="F51" s="56">
        <f>ROUND(B51*C51*E51,2)</f>
        <v>4622.16</v>
      </c>
    </row>
    <row r="52" spans="1:6" s="57" customFormat="1" ht="30">
      <c r="A52" s="52" t="s">
        <v>111</v>
      </c>
      <c r="B52" s="53">
        <v>56</v>
      </c>
      <c r="C52" s="54">
        <v>1</v>
      </c>
      <c r="D52" s="55" t="s">
        <v>97</v>
      </c>
      <c r="E52" s="56">
        <v>465.04</v>
      </c>
      <c r="F52" s="56">
        <f>ROUND(B52*C52*E52,2)</f>
        <v>26042.24</v>
      </c>
    </row>
    <row r="53" spans="1:6" s="57" customFormat="1" ht="15">
      <c r="A53" s="52" t="s">
        <v>112</v>
      </c>
      <c r="B53" s="53">
        <v>2</v>
      </c>
      <c r="C53" s="54">
        <v>1</v>
      </c>
      <c r="D53" s="55" t="s">
        <v>97</v>
      </c>
      <c r="E53" s="56">
        <v>2144.93</v>
      </c>
      <c r="F53" s="56">
        <f>ROUND(B53*C53*E53,2)</f>
        <v>4289.86</v>
      </c>
    </row>
    <row r="54" spans="1:6" s="57" customFormat="1" ht="30" hidden="1">
      <c r="A54" s="52" t="s">
        <v>127</v>
      </c>
      <c r="B54" s="53">
        <v>0</v>
      </c>
      <c r="C54" s="54">
        <v>1</v>
      </c>
      <c r="D54" s="55" t="s">
        <v>113</v>
      </c>
      <c r="E54" s="56">
        <v>4500</v>
      </c>
      <c r="F54" s="56">
        <f>B54*C54*E54</f>
        <v>0</v>
      </c>
    </row>
    <row r="55" spans="1:6" s="57" customFormat="1" ht="17.25" customHeight="1" outlineLevel="1">
      <c r="A55" s="52" t="s">
        <v>125</v>
      </c>
      <c r="B55" s="53" t="s">
        <v>138</v>
      </c>
      <c r="C55" s="54" t="s">
        <v>138</v>
      </c>
      <c r="D55" s="55" t="s">
        <v>138</v>
      </c>
      <c r="E55" s="56" t="s">
        <v>138</v>
      </c>
      <c r="F55" s="56">
        <f>G49-SUM(F50:F54)</f>
        <v>2401.439999999995</v>
      </c>
    </row>
    <row r="56" spans="1:7" s="51" customFormat="1" ht="45.75" customHeight="1">
      <c r="A56" s="45" t="s">
        <v>104</v>
      </c>
      <c r="B56" s="46">
        <f>B49</f>
        <v>7536.5</v>
      </c>
      <c r="C56" s="47">
        <v>12</v>
      </c>
      <c r="D56" s="48" t="s">
        <v>68</v>
      </c>
      <c r="E56" s="49">
        <f>F56/B56/C56</f>
        <v>4.4799999999999995</v>
      </c>
      <c r="F56" s="50">
        <f>SUM(F57:F68)</f>
        <v>405162.24</v>
      </c>
      <c r="G56" s="51">
        <v>405162.24</v>
      </c>
    </row>
    <row r="57" spans="1:6" s="57" customFormat="1" ht="30">
      <c r="A57" s="52" t="s">
        <v>114</v>
      </c>
      <c r="B57" s="53">
        <v>850</v>
      </c>
      <c r="C57" s="54">
        <v>1</v>
      </c>
      <c r="D57" s="55" t="s">
        <v>115</v>
      </c>
      <c r="E57" s="59">
        <v>23.99</v>
      </c>
      <c r="F57" s="56">
        <f>ROUND(B57*C57*E57,2)</f>
        <v>20391.5</v>
      </c>
    </row>
    <row r="58" spans="1:6" s="57" customFormat="1" ht="15">
      <c r="A58" s="52" t="s">
        <v>116</v>
      </c>
      <c r="B58" s="53">
        <v>850</v>
      </c>
      <c r="C58" s="54">
        <v>1</v>
      </c>
      <c r="D58" s="55" t="s">
        <v>98</v>
      </c>
      <c r="E58" s="59">
        <v>95.9</v>
      </c>
      <c r="F58" s="56">
        <f aca="true" t="shared" si="2" ref="F58:F67">ROUND(B58*C58*E58,2)</f>
        <v>81515</v>
      </c>
    </row>
    <row r="59" spans="1:6" s="57" customFormat="1" ht="15">
      <c r="A59" s="52" t="s">
        <v>117</v>
      </c>
      <c r="B59" s="53">
        <v>39660</v>
      </c>
      <c r="C59" s="54">
        <v>1</v>
      </c>
      <c r="D59" s="55" t="s">
        <v>118</v>
      </c>
      <c r="E59" s="59">
        <v>0.36</v>
      </c>
      <c r="F59" s="56">
        <f t="shared" si="2"/>
        <v>14277.6</v>
      </c>
    </row>
    <row r="60" spans="1:6" s="57" customFormat="1" ht="15">
      <c r="A60" s="52" t="s">
        <v>119</v>
      </c>
      <c r="B60" s="53">
        <v>4</v>
      </c>
      <c r="C60" s="54">
        <v>1</v>
      </c>
      <c r="D60" s="55" t="s">
        <v>120</v>
      </c>
      <c r="E60" s="59">
        <v>684.84</v>
      </c>
      <c r="F60" s="56">
        <f t="shared" si="2"/>
        <v>2739.36</v>
      </c>
    </row>
    <row r="61" spans="1:6" s="57" customFormat="1" ht="45">
      <c r="A61" s="52" t="s">
        <v>128</v>
      </c>
      <c r="B61" s="53">
        <v>1011.7</v>
      </c>
      <c r="C61" s="54">
        <v>104</v>
      </c>
      <c r="D61" s="55" t="s">
        <v>68</v>
      </c>
      <c r="E61" s="59">
        <v>1.35</v>
      </c>
      <c r="F61" s="56">
        <f t="shared" si="2"/>
        <v>142042.68</v>
      </c>
    </row>
    <row r="62" spans="1:6" s="57" customFormat="1" ht="30">
      <c r="A62" s="52" t="s">
        <v>129</v>
      </c>
      <c r="B62" s="53">
        <v>6</v>
      </c>
      <c r="C62" s="54">
        <v>1</v>
      </c>
      <c r="D62" s="55" t="s">
        <v>97</v>
      </c>
      <c r="E62" s="59">
        <v>267.18</v>
      </c>
      <c r="F62" s="56">
        <f t="shared" si="2"/>
        <v>1603.08</v>
      </c>
    </row>
    <row r="63" spans="1:6" s="57" customFormat="1" ht="15">
      <c r="A63" s="52" t="s">
        <v>130</v>
      </c>
      <c r="B63" s="53">
        <v>594</v>
      </c>
      <c r="C63" s="54">
        <v>1</v>
      </c>
      <c r="D63" s="55" t="s">
        <v>97</v>
      </c>
      <c r="E63" s="59">
        <v>82.37</v>
      </c>
      <c r="F63" s="56">
        <f t="shared" si="2"/>
        <v>48927.78</v>
      </c>
    </row>
    <row r="64" spans="1:6" s="57" customFormat="1" ht="15">
      <c r="A64" s="52" t="s">
        <v>121</v>
      </c>
      <c r="B64" s="53">
        <v>50</v>
      </c>
      <c r="C64" s="54">
        <v>1</v>
      </c>
      <c r="D64" s="55" t="s">
        <v>97</v>
      </c>
      <c r="E64" s="59">
        <v>230.38</v>
      </c>
      <c r="F64" s="56">
        <f t="shared" si="2"/>
        <v>11519</v>
      </c>
    </row>
    <row r="65" spans="1:6" s="57" customFormat="1" ht="30">
      <c r="A65" s="52" t="s">
        <v>131</v>
      </c>
      <c r="B65" s="53">
        <v>2086.3</v>
      </c>
      <c r="C65" s="54">
        <v>3</v>
      </c>
      <c r="D65" s="55" t="s">
        <v>68</v>
      </c>
      <c r="E65" s="59">
        <v>1.35</v>
      </c>
      <c r="F65" s="56">
        <f t="shared" si="2"/>
        <v>8449.52</v>
      </c>
    </row>
    <row r="66" spans="1:6" s="57" customFormat="1" ht="30">
      <c r="A66" s="52" t="s">
        <v>132</v>
      </c>
      <c r="B66" s="53">
        <v>185</v>
      </c>
      <c r="C66" s="54">
        <v>1</v>
      </c>
      <c r="D66" s="55" t="s">
        <v>98</v>
      </c>
      <c r="E66" s="59">
        <v>133.98</v>
      </c>
      <c r="F66" s="56">
        <f t="shared" si="2"/>
        <v>24786.3</v>
      </c>
    </row>
    <row r="67" spans="1:6" s="57" customFormat="1" ht="30">
      <c r="A67" s="52" t="s">
        <v>122</v>
      </c>
      <c r="B67" s="53">
        <v>208</v>
      </c>
      <c r="C67" s="54">
        <v>1</v>
      </c>
      <c r="D67" s="55" t="s">
        <v>123</v>
      </c>
      <c r="E67" s="59">
        <v>191.8</v>
      </c>
      <c r="F67" s="56">
        <f t="shared" si="2"/>
        <v>39894.4</v>
      </c>
    </row>
    <row r="68" spans="1:6" s="57" customFormat="1" ht="15">
      <c r="A68" s="52" t="s">
        <v>125</v>
      </c>
      <c r="B68" s="53" t="s">
        <v>138</v>
      </c>
      <c r="C68" s="54" t="s">
        <v>138</v>
      </c>
      <c r="D68" s="55" t="s">
        <v>138</v>
      </c>
      <c r="E68" s="56" t="s">
        <v>138</v>
      </c>
      <c r="F68" s="56">
        <f>G56-SUM(F57:F67)</f>
        <v>9016.01999999996</v>
      </c>
    </row>
    <row r="69" spans="1:6" s="65" customFormat="1" ht="18" customHeight="1">
      <c r="A69" s="60" t="s">
        <v>70</v>
      </c>
      <c r="B69" s="61"/>
      <c r="C69" s="61"/>
      <c r="D69" s="62"/>
      <c r="E69" s="63">
        <f>E8+E48</f>
        <v>18.66941805435768</v>
      </c>
      <c r="F69" s="64">
        <f>F8+F48</f>
        <v>1688424.83</v>
      </c>
    </row>
    <row r="70" spans="1:6" ht="15">
      <c r="A70" s="23"/>
      <c r="B70" s="24"/>
      <c r="C70" s="24"/>
      <c r="D70" s="24"/>
      <c r="E70" s="24"/>
      <c r="F70" s="24"/>
    </row>
    <row r="71" spans="1:5" s="26" customFormat="1" ht="15">
      <c r="A71" s="44" t="s">
        <v>136</v>
      </c>
      <c r="B71" s="41"/>
      <c r="C71" s="26" t="s">
        <v>137</v>
      </c>
      <c r="E71" s="42"/>
    </row>
    <row r="72" s="26" customFormat="1" ht="15">
      <c r="A72" s="27" t="s">
        <v>138</v>
      </c>
    </row>
    <row r="73" spans="1:3" s="26" customFormat="1" ht="15">
      <c r="A73" s="44" t="s">
        <v>144</v>
      </c>
      <c r="B73" s="43"/>
      <c r="C73" s="26" t="s">
        <v>139</v>
      </c>
    </row>
    <row r="74" s="26" customFormat="1" ht="15"/>
    <row r="75" spans="1:2" s="26" customFormat="1" ht="15">
      <c r="A75" s="44" t="s">
        <v>145</v>
      </c>
      <c r="B75" s="43"/>
    </row>
  </sheetData>
  <sheetProtection/>
  <mergeCells count="4">
    <mergeCell ref="A1:F1"/>
    <mergeCell ref="A2:F2"/>
    <mergeCell ref="A3:F3"/>
    <mergeCell ref="D5:F5"/>
  </mergeCells>
  <printOptions/>
  <pageMargins left="0.39" right="0.25" top="0.48" bottom="0.43" header="0.5" footer="0.5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2020-03-27T03:08:35Z</cp:lastPrinted>
  <dcterms:created xsi:type="dcterms:W3CDTF">2018-04-02T07:45:01Z</dcterms:created>
  <dcterms:modified xsi:type="dcterms:W3CDTF">2021-12-24T03:36:08Z</dcterms:modified>
  <cp:category/>
  <cp:version/>
  <cp:contentType/>
  <cp:contentStatus/>
</cp:coreProperties>
</file>